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it-my.sharepoint.com/personal/katre_magi_elvl_ee/Documents/Töölaud/LÕIMUMINE sh kohanemine/PARTNERITELE TATis vajalik info/2025 TAT/ELVL TAT tegevuskava 2025/"/>
    </mc:Choice>
  </mc:AlternateContent>
  <xr:revisionPtr revIDLastSave="4" documentId="8_{46454C92-3C30-4016-902D-FACDE5C6FFCD}" xr6:coauthVersionLast="47" xr6:coauthVersionMax="47" xr10:uidLastSave="{1F30FFE0-F3F1-40BA-8B3B-FEF4205C91FD}"/>
  <bookViews>
    <workbookView xWindow="-110" yWindow="-110" windowWidth="19420" windowHeight="10300" xr2:uid="{00000000-000D-0000-FFFF-FFFF00000000}"/>
  </bookViews>
  <sheets>
    <sheet name="Lisa 2" sheetId="1" r:id="rId1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6" i="1" s="1"/>
  <c r="K16" i="1"/>
  <c r="L17" i="1" l="1"/>
  <c r="L18" i="1"/>
  <c r="L23" i="1" l="1"/>
  <c r="L24" i="1"/>
  <c r="L25" i="1"/>
  <c r="L22" i="1" s="1"/>
  <c r="L27" i="1"/>
  <c r="L28" i="1"/>
  <c r="L29" i="1"/>
  <c r="L30" i="1"/>
  <c r="L21" i="1"/>
  <c r="L20" i="1"/>
  <c r="L19" i="1"/>
  <c r="L15" i="1"/>
  <c r="L14" i="1"/>
  <c r="K13" i="1" l="1"/>
  <c r="K31" i="1" s="1"/>
  <c r="K12" i="1" s="1"/>
  <c r="K41" i="1" s="1"/>
  <c r="J16" i="1"/>
  <c r="J13" i="1" s="1"/>
  <c r="J31" i="1" s="1"/>
  <c r="J12" i="1" s="1"/>
  <c r="J41" i="1" s="1"/>
  <c r="I22" i="1" l="1"/>
  <c r="I16" i="1" s="1"/>
  <c r="I13" i="1" s="1"/>
  <c r="I31" i="1" s="1"/>
  <c r="I12" i="1" s="1"/>
  <c r="I41" i="1" s="1"/>
  <c r="H22" i="1"/>
  <c r="H16" i="1" s="1"/>
  <c r="H13" i="1" s="1"/>
  <c r="H31" i="1" l="1"/>
  <c r="H12" i="1" s="1"/>
  <c r="F16" i="1"/>
  <c r="F13" i="1" s="1"/>
  <c r="E16" i="1"/>
  <c r="E13" i="1" s="1"/>
  <c r="E31" i="1" l="1"/>
  <c r="E12" i="1" s="1"/>
  <c r="G13" i="1"/>
  <c r="G31" i="1" s="1"/>
  <c r="L16" i="1"/>
  <c r="F31" i="1"/>
  <c r="F12" i="1" s="1"/>
  <c r="L13" i="1" l="1"/>
  <c r="G12" i="1"/>
  <c r="L31" i="1"/>
  <c r="F32" i="1"/>
  <c r="L12" i="1" l="1"/>
  <c r="F33" i="1"/>
  <c r="L44" i="1"/>
  <c r="F44" i="1" l="1"/>
  <c r="F40" i="1" s="1"/>
  <c r="G44" i="1"/>
  <c r="G40" i="1" s="1"/>
  <c r="H44" i="1"/>
  <c r="I44" i="1"/>
  <c r="J44" i="1"/>
  <c r="K44" i="1"/>
  <c r="K40" i="1" l="1"/>
  <c r="J40" i="1"/>
  <c r="I40" i="1"/>
  <c r="H40" i="1"/>
  <c r="L41" i="1"/>
  <c r="L43" i="1" l="1"/>
  <c r="L42" i="1"/>
  <c r="L40" i="1"/>
  <c r="K43" i="1"/>
  <c r="J43" i="1"/>
  <c r="I43" i="1"/>
  <c r="H43" i="1"/>
  <c r="G43" i="1"/>
  <c r="F43" i="1"/>
  <c r="E43" i="1"/>
  <c r="K42" i="1"/>
  <c r="J42" i="1"/>
  <c r="I42" i="1"/>
  <c r="H42" i="1"/>
  <c r="G42" i="1"/>
  <c r="F42" i="1"/>
  <c r="E42" i="1"/>
  <c r="E44" i="1" l="1"/>
  <c r="E40" i="1" l="1"/>
  <c r="E32" i="1" l="1"/>
  <c r="E33" i="1" l="1"/>
</calcChain>
</file>

<file path=xl/sharedStrings.xml><?xml version="1.0" encoding="utf-8"?>
<sst xmlns="http://schemas.openxmlformats.org/spreadsheetml/2006/main" count="112" uniqueCount="91">
  <si>
    <t>Rea nr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</si>
  <si>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</si>
  <si>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</si>
  <si>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</si>
  <si>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</si>
  <si>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</si>
  <si>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</si>
  <si>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</si>
  <si>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</si>
  <si>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</si>
  <si>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</si>
  <si>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</si>
  <si>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</si>
  <si>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</si>
  <si>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</si>
  <si>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</si>
  <si>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</si>
  <si>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</si>
  <si>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</si>
  <si>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</si>
  <si>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</si>
  <si>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</si>
  <si>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</si>
  <si>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</si>
  <si>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</si>
  <si>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</si>
  <si>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</si>
  <si>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</si>
  <si>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</si>
  <si>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</si>
  <si>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</si>
  <si>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</si>
  <si>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</si>
  <si>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</si>
  <si>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</si>
  <si>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</si>
  <si>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</si>
  <si>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</si>
  <si>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</si>
  <si>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</si>
  <si>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</si>
  <si>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</si>
  <si>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</si>
  <si>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</si>
  <si>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</si>
  <si>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</si>
  <si>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Horisontaalsed kulud</t>
  </si>
  <si>
    <t>1.1.2.</t>
  </si>
  <si>
    <t>1.1.3.1</t>
  </si>
  <si>
    <t>Lõimumis-, sealhulgas kohanemisteekondade väljatöötamine ja rakendamine KOVi-des</t>
  </si>
  <si>
    <t>KOVides on väljatöötatud  rakendatud kohanemis- ja lõimumisteekonnad</t>
  </si>
  <si>
    <t xml:space="preserve">On ellu viidud tõhus valdkondlik kommunikatsioon </t>
  </si>
  <si>
    <t>KOV ametnike ja töötajate sihtrühmaga töötamise võimekuse tõstmine</t>
  </si>
  <si>
    <t>On tõstetud KOV ametnike ja töötajate võimekust TATi sihtrühmadega töötada</t>
  </si>
  <si>
    <t>2.</t>
  </si>
  <si>
    <t>3.</t>
  </si>
  <si>
    <t>4.</t>
  </si>
  <si>
    <t>Elluviija:  Eesti Linnade ja Valdade Liit</t>
  </si>
  <si>
    <t>Saaremaa vald</t>
  </si>
  <si>
    <t>Jaotamata eelarve kokku</t>
  </si>
  <si>
    <t xml:space="preserve">Eelarve </t>
  </si>
  <si>
    <t>Pärnu linn</t>
  </si>
  <si>
    <r>
      <t>Abikõlblik kulu² (EUR)</t>
    </r>
    <r>
      <rPr>
        <sz val="8"/>
        <rFont val="Arial"/>
        <family val="2"/>
        <charset val="186"/>
      </rPr>
      <t xml:space="preserve">                  </t>
    </r>
  </si>
  <si>
    <t>1.1.</t>
  </si>
  <si>
    <t>1.1.1.</t>
  </si>
  <si>
    <t>1.1.3.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</si>
  <si>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</si>
  <si>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</si>
  <si>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</si>
  <si>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</si>
  <si>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</si>
  <si>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</si>
  <si>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</si>
  <si>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</si>
  <si>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Jõhvi vald</t>
  </si>
  <si>
    <t>Haapsalu linn</t>
  </si>
  <si>
    <t>Kohtla-Järve linn</t>
  </si>
  <si>
    <t>1.1.3.2</t>
  </si>
  <si>
    <t>1.1.3.3</t>
  </si>
  <si>
    <t>1.1.3.4</t>
  </si>
  <si>
    <t>1.1.3.5</t>
  </si>
  <si>
    <t>Tõhusa rände-, lõimumis-, sealhulgas kohanemisvaldkonna kommunikatsiooni tagamine KOV-ide seas</t>
  </si>
  <si>
    <t>Sihtrühmale teenuste arendamine ja pakkumine KOV piirkonnas</t>
  </si>
  <si>
    <t>sh Tartu linn</t>
  </si>
  <si>
    <t>Kaudsed kulud</t>
  </si>
  <si>
    <t>1.2</t>
  </si>
  <si>
    <t>On arendatud ja pakutud teenuseid KOV piirkonnas</t>
  </si>
  <si>
    <t>KOKKU</t>
  </si>
  <si>
    <t>On partnerlusleping sõlmitud 8 KOViga</t>
  </si>
  <si>
    <t>KOV-ide tegevusplaanide koostamine ja sisutegevuste toetamine (kuni 31.12.2024)</t>
  </si>
  <si>
    <t>KOV-ide tegevusplaanide koostamine ja sisutegevuste toetamine (alates 01.01.2025))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</si>
</sst>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2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Segoe UI"/>
      <family val="2"/>
      <charset val="186"/>
    </font>
    <font>
      <b/>
      <sz val="10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2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90" wrapText="1"/>
    </xf>
    <xf numFmtId="4" fontId="3" fillId="0" borderId="0" xfId="0" applyNumberFormat="1" applyFont="1"/>
    <xf numFmtId="0" fontId="1" fillId="0" borderId="0" xfId="0" applyFont="1"/>
    <xf numFmtId="4" fontId="13" fillId="0" borderId="2" xfId="0" applyNumberFormat="1" applyFont="1" applyBorder="1"/>
    <xf numFmtId="0" fontId="13" fillId="0" borderId="2" xfId="0" applyFont="1" applyBorder="1" applyAlignment="1">
      <alignment wrapText="1"/>
    </xf>
    <xf numFmtId="4" fontId="13" fillId="2" borderId="2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0" borderId="2" xfId="0" applyFont="1" applyBorder="1"/>
    <xf numFmtId="0" fontId="14" fillId="3" borderId="2" xfId="0" applyFont="1" applyFill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4" fontId="15" fillId="0" borderId="0" xfId="0" applyNumberFormat="1" applyFont="1"/>
    <xf numFmtId="49" fontId="13" fillId="0" borderId="2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center" vertical="center" wrapText="1"/>
    </xf>
    <xf numFmtId="4" fontId="14" fillId="3" borderId="1" xfId="0" applyNumberFormat="1" applyFont="1" applyFill="1" applyBorder="1"/>
    <xf numFmtId="4" fontId="13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0" fontId="16" fillId="0" borderId="2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/>
    </xf>
    <xf numFmtId="4" fontId="13" fillId="0" borderId="0" xfId="0" applyNumberFormat="1" applyFont="1" applyAlignment="1">
      <alignment wrapText="1"/>
    </xf>
    <xf numFmtId="0" fontId="13" fillId="0" borderId="0" xfId="0" applyFont="1"/>
    <xf numFmtId="3" fontId="13" fillId="0" borderId="0" xfId="0" applyNumberFormat="1" applyFont="1"/>
    <xf numFmtId="4" fontId="13" fillId="0" borderId="2" xfId="0" applyNumberFormat="1" applyFont="1" applyBorder="1" applyAlignment="1">
      <alignment horizontal="right"/>
    </xf>
    <xf numFmtId="0" fontId="13" fillId="0" borderId="5" xfId="0" applyFont="1" applyBorder="1"/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4" fontId="17" fillId="0" borderId="2" xfId="5" applyNumberFormat="1" applyFont="1" applyBorder="1" applyAlignment="1">
      <alignment wrapText="1"/>
    </xf>
    <xf numFmtId="4" fontId="17" fillId="0" borderId="1" xfId="5" applyNumberFormat="1" applyFont="1" applyBorder="1" applyAlignment="1">
      <alignment wrapText="1"/>
    </xf>
    <xf numFmtId="0" fontId="14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/>
    <xf numFmtId="49" fontId="13" fillId="0" borderId="5" xfId="0" applyNumberFormat="1" applyFont="1" applyBorder="1" applyAlignment="1">
      <alignment horizontal="left"/>
    </xf>
    <xf numFmtId="1" fontId="1" fillId="0" borderId="0" xfId="0" applyNumberFormat="1" applyFont="1"/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4" fillId="3" borderId="2" xfId="3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4" fontId="14" fillId="0" borderId="4" xfId="0" applyNumberFormat="1" applyFont="1" applyBorder="1"/>
    <xf numFmtId="4" fontId="18" fillId="0" borderId="0" xfId="0" applyNumberFormat="1" applyFont="1"/>
    <xf numFmtId="0" fontId="13" fillId="2" borderId="1" xfId="0" applyFont="1" applyFill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1" fontId="13" fillId="0" borderId="0" xfId="0" applyNumberFormat="1" applyFont="1"/>
    <xf numFmtId="1" fontId="14" fillId="0" borderId="1" xfId="3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4" fontId="4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vertical="center" textRotation="90" wrapText="1"/>
    </xf>
    <xf numFmtId="0" fontId="3" fillId="0" borderId="2" xfId="0" applyFont="1" applyBorder="1" applyAlignment="1">
      <alignment wrapText="1"/>
    </xf>
    <xf numFmtId="0" fontId="13" fillId="0" borderId="6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/>
    </xf>
    <xf numFmtId="4" fontId="14" fillId="3" borderId="4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/>
    </xf>
    <xf numFmtId="0" fontId="3" fillId="0" borderId="2" xfId="0" applyFont="1" applyBorder="1"/>
    <xf numFmtId="4" fontId="1" fillId="0" borderId="0" xfId="0" applyNumberFormat="1" applyFont="1"/>
    <xf numFmtId="0" fontId="19" fillId="0" borderId="0" xfId="0" applyFont="1" applyAlignment="1">
      <alignment vertical="center"/>
    </xf>
    <xf numFmtId="0" fontId="4" fillId="2" borderId="0" xfId="0" applyFont="1" applyFill="1"/>
    <xf numFmtId="4" fontId="20" fillId="2" borderId="0" xfId="0" applyNumberFormat="1" applyFont="1" applyFill="1"/>
    <xf numFmtId="3" fontId="18" fillId="2" borderId="0" xfId="0" applyNumberFormat="1" applyFont="1" applyFill="1"/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13" fillId="4" borderId="2" xfId="0" applyNumberFormat="1" applyFont="1" applyFill="1" applyBorder="1"/>
    <xf numFmtId="4" fontId="14" fillId="4" borderId="2" xfId="0" applyNumberFormat="1" applyFont="1" applyFill="1" applyBorder="1"/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4" fontId="21" fillId="3" borderId="2" xfId="0" applyNumberFormat="1" applyFont="1" applyFill="1" applyBorder="1"/>
    <xf numFmtId="4" fontId="17" fillId="4" borderId="2" xfId="0" applyNumberFormat="1" applyFont="1" applyFill="1" applyBorder="1"/>
    <xf numFmtId="4" fontId="21" fillId="4" borderId="2" xfId="0" applyNumberFormat="1" applyFont="1" applyFill="1" applyBorder="1"/>
    <xf numFmtId="1" fontId="14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49" fontId="13" fillId="0" borderId="2" xfId="0" applyNumberFormat="1" applyFont="1" applyBorder="1" applyAlignment="1"/>
    <xf numFmtId="0" fontId="1" fillId="0" borderId="2" xfId="0" applyFont="1" applyBorder="1" applyAlignment="1">
      <alignment horizontal="left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="70" zoomScaleNormal="70" workbookViewId="0">
      <selection activeCell="D53" sqref="D53"/>
    </sheetView>
  </sheetViews>
  <sheetFormatPr defaultColWidth="9.26953125" defaultRowHeight="12.5" x14ac:dyDescent="0.25"/>
  <cols>
    <col min="1" max="1" width="14.7265625" style="1" customWidth="1"/>
    <col min="2" max="2" width="30" style="3" customWidth="1"/>
    <col min="3" max="3" width="9" style="1" customWidth="1"/>
    <col min="4" max="4" width="48.26953125" style="3" customWidth="1"/>
    <col min="5" max="5" width="14.7265625" style="5" customWidth="1"/>
    <col min="6" max="6" width="14.7265625" style="10" customWidth="1"/>
    <col min="7" max="7" width="14.54296875" style="10" customWidth="1"/>
    <col min="8" max="8" width="13.7265625" style="1" customWidth="1"/>
    <col min="9" max="9" width="14.54296875" style="1" customWidth="1"/>
    <col min="10" max="10" width="14.26953125" style="1" customWidth="1"/>
    <col min="11" max="11" width="14.7265625" style="1" customWidth="1"/>
    <col min="12" max="12" width="13.54296875" style="1" customWidth="1"/>
    <col min="13" max="13" width="14.54296875" style="1" customWidth="1"/>
    <col min="14" max="14" width="17.26953125" style="1" customWidth="1"/>
    <col min="15" max="15" width="12.54296875" style="1" customWidth="1"/>
    <col min="16" max="16" width="15.26953125" style="1" customWidth="1"/>
    <col min="17" max="17" width="15" style="1" customWidth="1"/>
    <col min="18" max="18" width="9.26953125" style="1" bestFit="1" customWidth="1"/>
    <col min="19" max="19" width="9.453125" style="1" bestFit="1" customWidth="1"/>
    <col min="20" max="21" width="9.26953125" style="1" bestFit="1" customWidth="1"/>
    <col min="22" max="16384" width="9.26953125" style="1"/>
  </cols>
  <sheetData>
    <row r="1" spans="1:23" ht="94.5" customHeight="1" x14ac:dyDescent="0.25"/>
    <row r="2" spans="1:23" ht="13" x14ac:dyDescent="0.3">
      <c r="A2" s="2" t="s">
        <v>36</v>
      </c>
      <c r="H2" s="10"/>
      <c r="W2" s="11"/>
    </row>
    <row r="3" spans="1:23" x14ac:dyDescent="0.25">
      <c r="H3" s="10"/>
      <c r="W3" s="9"/>
    </row>
    <row r="4" spans="1:23" x14ac:dyDescent="0.25">
      <c r="A4" s="1" t="s">
        <v>35</v>
      </c>
      <c r="C4" s="5"/>
      <c r="D4" s="5"/>
      <c r="W4" s="14"/>
    </row>
    <row r="5" spans="1:23" ht="13" x14ac:dyDescent="0.3">
      <c r="A5" s="20" t="s">
        <v>57</v>
      </c>
      <c r="C5" s="2"/>
      <c r="W5" s="14"/>
    </row>
    <row r="7" spans="1:23" ht="23.25" customHeight="1" x14ac:dyDescent="0.3">
      <c r="A7" s="2" t="s">
        <v>10</v>
      </c>
      <c r="B7" s="4"/>
      <c r="C7" s="2"/>
    </row>
    <row r="8" spans="1:23" s="2" customFormat="1" ht="21.75" customHeight="1" x14ac:dyDescent="0.3">
      <c r="B8" s="4"/>
      <c r="C8" s="6"/>
      <c r="D8" s="30" t="s">
        <v>3</v>
      </c>
      <c r="E8" s="31">
        <v>2023</v>
      </c>
      <c r="F8" s="31">
        <v>2024</v>
      </c>
      <c r="G8" s="31">
        <v>2025</v>
      </c>
      <c r="H8" s="31">
        <v>2026</v>
      </c>
      <c r="I8" s="31">
        <v>2027</v>
      </c>
      <c r="J8" s="31">
        <v>2028</v>
      </c>
      <c r="K8" s="74">
        <v>2029</v>
      </c>
      <c r="L8" s="74" t="s">
        <v>87</v>
      </c>
    </row>
    <row r="9" spans="1:23" s="7" customFormat="1" ht="26" x14ac:dyDescent="0.25">
      <c r="A9" s="15" t="s">
        <v>20</v>
      </c>
      <c r="B9" s="17" t="s">
        <v>21</v>
      </c>
      <c r="C9" s="34" t="s">
        <v>0</v>
      </c>
      <c r="D9" s="40" t="s">
        <v>9</v>
      </c>
      <c r="E9" s="41" t="s">
        <v>62</v>
      </c>
      <c r="F9" s="41" t="s">
        <v>62</v>
      </c>
      <c r="G9" s="41" t="s">
        <v>62</v>
      </c>
      <c r="H9" s="41" t="s">
        <v>62</v>
      </c>
      <c r="I9" s="41" t="s">
        <v>62</v>
      </c>
      <c r="J9" s="41" t="s">
        <v>62</v>
      </c>
      <c r="K9" s="42" t="s">
        <v>62</v>
      </c>
      <c r="L9" s="42" t="s">
        <v>62</v>
      </c>
    </row>
    <row r="10" spans="1:23" s="7" customFormat="1" ht="14.25" customHeight="1" x14ac:dyDescent="0.25">
      <c r="A10" s="107" t="s">
        <v>42</v>
      </c>
      <c r="C10" s="109">
        <v>1</v>
      </c>
      <c r="D10" s="109">
        <v>2</v>
      </c>
      <c r="E10" s="113">
        <v>3</v>
      </c>
      <c r="F10" s="111">
        <v>4</v>
      </c>
      <c r="G10" s="109">
        <v>5</v>
      </c>
      <c r="H10" s="109">
        <v>6</v>
      </c>
      <c r="I10" s="113">
        <v>7</v>
      </c>
      <c r="J10" s="120">
        <v>8</v>
      </c>
      <c r="K10" s="120">
        <v>9</v>
      </c>
      <c r="L10" s="120">
        <v>10</v>
      </c>
    </row>
    <row r="11" spans="1:23" s="8" customFormat="1" ht="14.65" customHeight="1" x14ac:dyDescent="0.25">
      <c r="A11" s="108"/>
      <c r="B11" s="70"/>
      <c r="C11" s="110"/>
      <c r="D11" s="110"/>
      <c r="E11" s="114"/>
      <c r="F11" s="112"/>
      <c r="G11" s="110"/>
      <c r="H11" s="110"/>
      <c r="I11" s="114"/>
      <c r="J11" s="120"/>
      <c r="K11" s="120"/>
      <c r="L11" s="120"/>
    </row>
    <row r="12" spans="1:23" s="2" customFormat="1" ht="32.25" customHeight="1" x14ac:dyDescent="0.3">
      <c r="A12" s="108"/>
      <c r="B12" s="70"/>
      <c r="C12" s="25" t="s">
        <v>22</v>
      </c>
      <c r="D12" s="28" t="s">
        <v>43</v>
      </c>
      <c r="E12" s="35">
        <f t="shared" ref="E12:K12" si="0">E13+E31</f>
        <v>191508.43949999998</v>
      </c>
      <c r="F12" s="35">
        <f t="shared" si="0"/>
        <v>569043.11999999988</v>
      </c>
      <c r="G12" s="35">
        <f t="shared" si="0"/>
        <v>1355541.0024999999</v>
      </c>
      <c r="H12" s="35">
        <f t="shared" si="0"/>
        <v>1389696.9005000002</v>
      </c>
      <c r="I12" s="35">
        <f t="shared" si="0"/>
        <v>1071893.8999999999</v>
      </c>
      <c r="J12" s="35">
        <f t="shared" si="0"/>
        <v>804188.63120000006</v>
      </c>
      <c r="K12" s="35">
        <f t="shared" si="0"/>
        <v>477165.00199999998</v>
      </c>
      <c r="L12" s="121">
        <f>L13*1.07</f>
        <v>5859036.9956999999</v>
      </c>
      <c r="M12" s="100"/>
      <c r="N12" s="83"/>
    </row>
    <row r="13" spans="1:23" s="2" customFormat="1" ht="28.5" customHeight="1" x14ac:dyDescent="0.3">
      <c r="A13" s="108"/>
      <c r="B13" s="69" t="s">
        <v>46</v>
      </c>
      <c r="C13" s="26" t="s">
        <v>63</v>
      </c>
      <c r="D13" s="24" t="s">
        <v>18</v>
      </c>
      <c r="E13" s="21">
        <f>E14+E15+E16</f>
        <v>178979.84999999998</v>
      </c>
      <c r="F13" s="21">
        <f>F14+F15+F16</f>
        <v>531815.99999999988</v>
      </c>
      <c r="G13" s="21">
        <f>G14+G15+G16</f>
        <v>1266860.75</v>
      </c>
      <c r="H13" s="21">
        <f t="shared" ref="H13:K13" si="1">H14+H15+H16</f>
        <v>1298782.1500000001</v>
      </c>
      <c r="I13" s="21">
        <f t="shared" si="1"/>
        <v>1001770</v>
      </c>
      <c r="J13" s="21">
        <f t="shared" si="1"/>
        <v>751578.16</v>
      </c>
      <c r="K13" s="21">
        <f t="shared" si="1"/>
        <v>445948.6</v>
      </c>
      <c r="L13" s="122">
        <f>L14+L15+L16</f>
        <v>5475735.5099999998</v>
      </c>
      <c r="M13" s="101"/>
      <c r="N13" s="83"/>
    </row>
    <row r="14" spans="1:23" s="2" customFormat="1" ht="28.5" customHeight="1" x14ac:dyDescent="0.3">
      <c r="A14" s="108"/>
      <c r="B14" s="70"/>
      <c r="C14" s="26" t="s">
        <v>64</v>
      </c>
      <c r="D14" s="24" t="s">
        <v>44</v>
      </c>
      <c r="E14" s="21">
        <v>42302</v>
      </c>
      <c r="F14" s="21">
        <v>53442.49</v>
      </c>
      <c r="G14" s="21">
        <v>109582</v>
      </c>
      <c r="H14" s="21">
        <v>112660.84</v>
      </c>
      <c r="I14" s="21">
        <v>99000</v>
      </c>
      <c r="J14" s="21">
        <v>90000</v>
      </c>
      <c r="K14" s="21">
        <v>85012.67</v>
      </c>
      <c r="L14" s="123">
        <f>SUM(E14:K14)</f>
        <v>592000</v>
      </c>
      <c r="M14" s="102"/>
      <c r="N14" s="98"/>
    </row>
    <row r="15" spans="1:23" s="2" customFormat="1" ht="28.5" customHeight="1" x14ac:dyDescent="0.3">
      <c r="A15" s="108"/>
      <c r="B15" s="70"/>
      <c r="C15" s="26" t="s">
        <v>47</v>
      </c>
      <c r="D15" s="24" t="s">
        <v>45</v>
      </c>
      <c r="E15" s="21">
        <v>1689.14</v>
      </c>
      <c r="F15" s="21">
        <v>4232.7</v>
      </c>
      <c r="G15" s="21">
        <v>10000</v>
      </c>
      <c r="H15" s="21">
        <v>5000</v>
      </c>
      <c r="I15" s="21">
        <v>2500</v>
      </c>
      <c r="J15" s="21">
        <v>1578.16</v>
      </c>
      <c r="K15" s="21">
        <v>1000</v>
      </c>
      <c r="L15" s="123">
        <f>SUM(E15:K15)</f>
        <v>26000</v>
      </c>
      <c r="M15" s="102"/>
      <c r="N15" s="98"/>
    </row>
    <row r="16" spans="1:23" s="2" customFormat="1" ht="28.5" customHeight="1" x14ac:dyDescent="0.3">
      <c r="A16" s="108"/>
      <c r="B16" s="71"/>
      <c r="C16" s="26" t="s">
        <v>65</v>
      </c>
      <c r="D16" s="24" t="s">
        <v>19</v>
      </c>
      <c r="E16" s="21">
        <f>E17+E19+E20+E21+E22</f>
        <v>134988.71</v>
      </c>
      <c r="F16" s="21">
        <f>F17+F19+F20+F21+F22</f>
        <v>474140.80999999994</v>
      </c>
      <c r="G16" s="21">
        <f>G19+G20+G21+G22</f>
        <v>1147278.75</v>
      </c>
      <c r="H16" s="21">
        <f>H18+H19+H20+H21+H22</f>
        <v>1181121.31</v>
      </c>
      <c r="I16" s="21">
        <f>I18+I19+I20+I21+I22</f>
        <v>900270</v>
      </c>
      <c r="J16" s="21">
        <f>J18+J19+J20+J21+J22</f>
        <v>660000</v>
      </c>
      <c r="K16" s="21">
        <f>K18+K19+K20+K21+K22</f>
        <v>359935.93</v>
      </c>
      <c r="L16" s="123">
        <f>SUM(E16:K16)</f>
        <v>4857735.51</v>
      </c>
      <c r="M16" s="101"/>
      <c r="N16" s="83"/>
    </row>
    <row r="17" spans="1:15" s="2" customFormat="1" ht="28.5" customHeight="1" x14ac:dyDescent="0.3">
      <c r="A17" s="108"/>
      <c r="B17" s="118" t="s">
        <v>88</v>
      </c>
      <c r="C17" s="33" t="s">
        <v>48</v>
      </c>
      <c r="D17" s="84" t="s">
        <v>89</v>
      </c>
      <c r="E17" s="21">
        <v>100541.14</v>
      </c>
      <c r="F17" s="23">
        <v>406027.11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22">
        <f>SUM(E17:K17)</f>
        <v>506568.25</v>
      </c>
      <c r="M17" s="99"/>
      <c r="N17" s="83"/>
    </row>
    <row r="18" spans="1:15" ht="25.5" customHeight="1" x14ac:dyDescent="0.25">
      <c r="A18" s="108"/>
      <c r="B18" s="119"/>
      <c r="C18" s="97"/>
      <c r="D18" s="84" t="s">
        <v>90</v>
      </c>
      <c r="E18" s="47">
        <v>0</v>
      </c>
      <c r="F18" s="21">
        <v>0</v>
      </c>
      <c r="G18" s="21">
        <v>0</v>
      </c>
      <c r="H18" s="21">
        <v>450000</v>
      </c>
      <c r="I18" s="21">
        <v>430000</v>
      </c>
      <c r="J18" s="21">
        <v>400000</v>
      </c>
      <c r="K18" s="21">
        <v>201634.51</v>
      </c>
      <c r="L18" s="123">
        <f>SUM(H18:K18)</f>
        <v>1481634.51</v>
      </c>
      <c r="M18" s="98"/>
      <c r="N18" s="77"/>
      <c r="O18" s="19"/>
    </row>
    <row r="19" spans="1:15" ht="35.25" customHeight="1" x14ac:dyDescent="0.25">
      <c r="A19" s="108"/>
      <c r="B19" s="40" t="s">
        <v>50</v>
      </c>
      <c r="C19" s="67" t="s">
        <v>77</v>
      </c>
      <c r="D19" s="78" t="s">
        <v>49</v>
      </c>
      <c r="E19" s="23">
        <v>0</v>
      </c>
      <c r="F19" s="23">
        <v>1862.69</v>
      </c>
      <c r="G19" s="23">
        <v>30000</v>
      </c>
      <c r="H19" s="23">
        <v>48137.31</v>
      </c>
      <c r="I19" s="23">
        <v>40000</v>
      </c>
      <c r="J19" s="23">
        <v>40000</v>
      </c>
      <c r="K19" s="23">
        <v>20000</v>
      </c>
      <c r="L19" s="123">
        <f>SUM(E19:K19)</f>
        <v>180000</v>
      </c>
      <c r="M19" s="77"/>
      <c r="N19" s="19"/>
      <c r="O19" s="19"/>
    </row>
    <row r="20" spans="1:15" ht="36.75" customHeight="1" x14ac:dyDescent="0.25">
      <c r="A20" s="108"/>
      <c r="B20" s="40" t="s">
        <v>51</v>
      </c>
      <c r="C20" s="48" t="s">
        <v>78</v>
      </c>
      <c r="D20" s="78" t="s">
        <v>81</v>
      </c>
      <c r="E20" s="23">
        <v>5726.14</v>
      </c>
      <c r="F20" s="23">
        <v>9274.92</v>
      </c>
      <c r="G20" s="23">
        <v>23000</v>
      </c>
      <c r="H20" s="23">
        <v>80000</v>
      </c>
      <c r="I20" s="23">
        <v>80000</v>
      </c>
      <c r="J20" s="23">
        <v>70000</v>
      </c>
      <c r="K20" s="23">
        <v>51998.94</v>
      </c>
      <c r="L20" s="123">
        <f>SUM(E20:K20)</f>
        <v>320000</v>
      </c>
      <c r="M20" s="19"/>
      <c r="N20" s="19"/>
      <c r="O20" s="19"/>
    </row>
    <row r="21" spans="1:15" ht="28.5" customHeight="1" x14ac:dyDescent="0.25">
      <c r="A21" s="108"/>
      <c r="B21" s="40" t="s">
        <v>53</v>
      </c>
      <c r="C21" s="48" t="s">
        <v>79</v>
      </c>
      <c r="D21" s="78" t="s">
        <v>52</v>
      </c>
      <c r="E21" s="23">
        <v>28721.43</v>
      </c>
      <c r="F21" s="23">
        <v>56976.09</v>
      </c>
      <c r="G21" s="23">
        <v>28000</v>
      </c>
      <c r="H21" s="23">
        <v>200000</v>
      </c>
      <c r="I21" s="23">
        <v>230000</v>
      </c>
      <c r="J21" s="23">
        <v>150000</v>
      </c>
      <c r="K21" s="23">
        <v>86302.48</v>
      </c>
      <c r="L21" s="123">
        <f>SUM(E21:K21)</f>
        <v>780000</v>
      </c>
      <c r="M21" s="19"/>
      <c r="N21" s="19"/>
    </row>
    <row r="22" spans="1:15" ht="28.5" customHeight="1" x14ac:dyDescent="0.25">
      <c r="A22" s="108"/>
      <c r="B22" s="115" t="s">
        <v>86</v>
      </c>
      <c r="C22" s="48" t="s">
        <v>80</v>
      </c>
      <c r="D22" s="75" t="s">
        <v>82</v>
      </c>
      <c r="E22" s="21">
        <v>0</v>
      </c>
      <c r="F22" s="21">
        <v>0</v>
      </c>
      <c r="G22" s="21">
        <f>SUM(G23:G30)</f>
        <v>1066278.75</v>
      </c>
      <c r="H22" s="21">
        <f>SUM(H23:H30)</f>
        <v>402984</v>
      </c>
      <c r="I22" s="21">
        <f>SUM(I23:I30)</f>
        <v>120270</v>
      </c>
      <c r="J22" s="21">
        <v>0</v>
      </c>
      <c r="K22" s="21">
        <v>0</v>
      </c>
      <c r="L22" s="123">
        <f>L17+L23+L24+L25+L26+L27+L28+L29+L30</f>
        <v>2096101</v>
      </c>
      <c r="M22" s="19"/>
      <c r="N22" s="19"/>
    </row>
    <row r="23" spans="1:15" s="2" customFormat="1" ht="28.5" customHeight="1" x14ac:dyDescent="0.3">
      <c r="A23" s="108"/>
      <c r="B23" s="116"/>
      <c r="C23" s="27" t="s">
        <v>66</v>
      </c>
      <c r="D23" s="90" t="s">
        <v>83</v>
      </c>
      <c r="E23" s="21">
        <v>0</v>
      </c>
      <c r="F23" s="21">
        <v>0</v>
      </c>
      <c r="G23" s="23">
        <v>93988.53</v>
      </c>
      <c r="H23" s="21">
        <v>0</v>
      </c>
      <c r="I23" s="21">
        <v>0</v>
      </c>
      <c r="J23" s="21">
        <v>0</v>
      </c>
      <c r="K23" s="21">
        <v>0</v>
      </c>
      <c r="L23" s="122">
        <f t="shared" ref="L23:L31" si="2">SUM(E23:K23)</f>
        <v>93988.53</v>
      </c>
      <c r="N23" s="83"/>
    </row>
    <row r="24" spans="1:15" ht="28.5" customHeight="1" x14ac:dyDescent="0.25">
      <c r="A24" s="108"/>
      <c r="B24" s="116"/>
      <c r="C24" s="72" t="s">
        <v>67</v>
      </c>
      <c r="D24" s="16" t="s">
        <v>41</v>
      </c>
      <c r="E24" s="21">
        <v>0</v>
      </c>
      <c r="F24" s="21">
        <v>0</v>
      </c>
      <c r="G24" s="23">
        <v>319392.90999999997</v>
      </c>
      <c r="H24" s="21">
        <v>0</v>
      </c>
      <c r="I24" s="21">
        <v>0</v>
      </c>
      <c r="J24" s="21">
        <v>0</v>
      </c>
      <c r="K24" s="21">
        <v>0</v>
      </c>
      <c r="L24" s="105">
        <f t="shared" si="2"/>
        <v>319392.90999999997</v>
      </c>
    </row>
    <row r="25" spans="1:15" ht="28.5" customHeight="1" x14ac:dyDescent="0.25">
      <c r="A25" s="108"/>
      <c r="B25" s="116"/>
      <c r="C25" s="72" t="s">
        <v>68</v>
      </c>
      <c r="D25" s="16" t="s">
        <v>40</v>
      </c>
      <c r="E25" s="21">
        <v>0</v>
      </c>
      <c r="F25" s="21">
        <v>0</v>
      </c>
      <c r="G25" s="23">
        <v>82037.77</v>
      </c>
      <c r="H25" s="21">
        <v>0</v>
      </c>
      <c r="I25" s="21">
        <v>0</v>
      </c>
      <c r="J25" s="21">
        <v>0</v>
      </c>
      <c r="K25" s="21">
        <v>0</v>
      </c>
      <c r="L25" s="105">
        <f t="shared" si="2"/>
        <v>82037.77</v>
      </c>
    </row>
    <row r="26" spans="1:15" ht="28.5" customHeight="1" x14ac:dyDescent="0.25">
      <c r="A26" s="108"/>
      <c r="B26" s="116"/>
      <c r="C26" s="72" t="s">
        <v>69</v>
      </c>
      <c r="D26" s="16" t="s">
        <v>58</v>
      </c>
      <c r="E26" s="21">
        <v>0</v>
      </c>
      <c r="F26" s="21">
        <v>0</v>
      </c>
      <c r="G26" s="23">
        <v>129693.24</v>
      </c>
      <c r="H26" s="23">
        <v>0</v>
      </c>
      <c r="I26" s="23">
        <v>0</v>
      </c>
      <c r="J26" s="21">
        <v>0</v>
      </c>
      <c r="K26" s="21">
        <v>0</v>
      </c>
      <c r="L26" s="105">
        <v>129693.24</v>
      </c>
    </row>
    <row r="27" spans="1:15" ht="28.5" customHeight="1" x14ac:dyDescent="0.25">
      <c r="A27" s="108"/>
      <c r="B27" s="116"/>
      <c r="C27" s="27" t="s">
        <v>70</v>
      </c>
      <c r="D27" s="16" t="s">
        <v>61</v>
      </c>
      <c r="E27" s="21">
        <v>0</v>
      </c>
      <c r="F27" s="21">
        <v>0</v>
      </c>
      <c r="G27" s="23">
        <v>58174.77</v>
      </c>
      <c r="H27" s="23">
        <v>0</v>
      </c>
      <c r="I27" s="23">
        <v>0</v>
      </c>
      <c r="J27" s="21">
        <v>0</v>
      </c>
      <c r="K27" s="21">
        <v>0</v>
      </c>
      <c r="L27" s="105">
        <f t="shared" si="2"/>
        <v>58174.77</v>
      </c>
    </row>
    <row r="28" spans="1:15" ht="28.5" customHeight="1" x14ac:dyDescent="0.25">
      <c r="A28" s="108"/>
      <c r="B28" s="116"/>
      <c r="C28" s="27" t="s">
        <v>71</v>
      </c>
      <c r="D28" s="16" t="s">
        <v>74</v>
      </c>
      <c r="E28" s="21">
        <v>0</v>
      </c>
      <c r="F28" s="21">
        <v>0</v>
      </c>
      <c r="G28" s="23">
        <v>115817</v>
      </c>
      <c r="H28" s="23">
        <v>137586</v>
      </c>
      <c r="I28" s="23">
        <v>0</v>
      </c>
      <c r="J28" s="21">
        <v>0</v>
      </c>
      <c r="K28" s="21">
        <v>0</v>
      </c>
      <c r="L28" s="105">
        <f t="shared" si="2"/>
        <v>253403</v>
      </c>
    </row>
    <row r="29" spans="1:15" s="3" customFormat="1" ht="28.5" customHeight="1" x14ac:dyDescent="0.3">
      <c r="A29" s="108"/>
      <c r="B29" s="116"/>
      <c r="C29" s="27" t="s">
        <v>72</v>
      </c>
      <c r="D29" s="16" t="s">
        <v>75</v>
      </c>
      <c r="E29" s="21">
        <v>0</v>
      </c>
      <c r="F29" s="21">
        <v>0</v>
      </c>
      <c r="G29" s="23">
        <v>148534.53</v>
      </c>
      <c r="H29" s="23">
        <v>146628</v>
      </c>
      <c r="I29" s="23">
        <v>0</v>
      </c>
      <c r="J29" s="21">
        <v>0</v>
      </c>
      <c r="K29" s="21">
        <v>0</v>
      </c>
      <c r="L29" s="105">
        <f t="shared" si="2"/>
        <v>295162.53000000003</v>
      </c>
      <c r="M29" s="2"/>
      <c r="N29" s="2"/>
      <c r="O29" s="44"/>
    </row>
    <row r="30" spans="1:15" s="3" customFormat="1" ht="28.5" customHeight="1" x14ac:dyDescent="0.3">
      <c r="A30" s="108"/>
      <c r="B30" s="117"/>
      <c r="C30" s="27" t="s">
        <v>73</v>
      </c>
      <c r="D30" s="91" t="s">
        <v>76</v>
      </c>
      <c r="E30" s="21">
        <v>0</v>
      </c>
      <c r="F30" s="21">
        <v>0</v>
      </c>
      <c r="G30" s="23">
        <v>118640</v>
      </c>
      <c r="H30" s="23">
        <v>118770</v>
      </c>
      <c r="I30" s="23">
        <v>120270</v>
      </c>
      <c r="J30" s="21">
        <v>0</v>
      </c>
      <c r="K30" s="21">
        <v>0</v>
      </c>
      <c r="L30" s="105">
        <f t="shared" si="2"/>
        <v>357680</v>
      </c>
      <c r="M30" s="2"/>
      <c r="N30" s="2"/>
      <c r="O30" s="44"/>
    </row>
    <row r="31" spans="1:15" s="2" customFormat="1" ht="28.5" customHeight="1" x14ac:dyDescent="0.3">
      <c r="A31" s="88"/>
      <c r="B31" s="40" t="s">
        <v>46</v>
      </c>
      <c r="C31" s="73" t="s">
        <v>85</v>
      </c>
      <c r="D31" s="91" t="s">
        <v>84</v>
      </c>
      <c r="E31" s="21">
        <f t="shared" ref="E31:K31" si="3">E13*7%</f>
        <v>12528.5895</v>
      </c>
      <c r="F31" s="21">
        <f t="shared" si="3"/>
        <v>37227.119999999995</v>
      </c>
      <c r="G31" s="21">
        <f t="shared" si="3"/>
        <v>88680.252500000002</v>
      </c>
      <c r="H31" s="21">
        <f t="shared" si="3"/>
        <v>90914.750500000024</v>
      </c>
      <c r="I31" s="21">
        <f t="shared" si="3"/>
        <v>70123.900000000009</v>
      </c>
      <c r="J31" s="21">
        <f t="shared" si="3"/>
        <v>52610.471200000007</v>
      </c>
      <c r="K31" s="21">
        <f t="shared" si="3"/>
        <v>31216.402000000002</v>
      </c>
      <c r="L31" s="106">
        <f t="shared" si="2"/>
        <v>383301.48570000008</v>
      </c>
      <c r="M31" s="83"/>
    </row>
    <row r="32" spans="1:15" s="2" customFormat="1" ht="28.5" customHeight="1" x14ac:dyDescent="0.3">
      <c r="A32" s="18"/>
      <c r="B32" s="89"/>
      <c r="C32" s="27" t="s">
        <v>54</v>
      </c>
      <c r="D32" s="95" t="s">
        <v>60</v>
      </c>
      <c r="E32" s="21">
        <f>+E12</f>
        <v>191508.43949999998</v>
      </c>
      <c r="F32" s="21">
        <f>F12</f>
        <v>569043.11999999988</v>
      </c>
      <c r="G32"/>
      <c r="H32"/>
      <c r="I32"/>
      <c r="J32"/>
      <c r="K32"/>
      <c r="L32"/>
    </row>
    <row r="33" spans="1:16" ht="28.5" customHeight="1" x14ac:dyDescent="0.3">
      <c r="A33" s="18"/>
      <c r="C33" s="26" t="s">
        <v>55</v>
      </c>
      <c r="D33" s="95" t="s">
        <v>59</v>
      </c>
      <c r="E33" s="92">
        <f>E34-E32-G32</f>
        <v>5667528.5604999997</v>
      </c>
      <c r="F33" s="76">
        <f>F34-F32-G32</f>
        <v>5289993.88</v>
      </c>
      <c r="G33" s="2"/>
      <c r="H33" s="83"/>
      <c r="I33" s="2"/>
      <c r="J33" s="2"/>
      <c r="K33" s="2"/>
      <c r="L33" s="2"/>
      <c r="M33" s="38"/>
    </row>
    <row r="34" spans="1:16" x14ac:dyDescent="0.25">
      <c r="A34" s="18"/>
      <c r="B34" s="37"/>
      <c r="C34" s="25" t="s">
        <v>56</v>
      </c>
      <c r="D34" s="94" t="s">
        <v>25</v>
      </c>
      <c r="E34" s="93">
        <v>5859037</v>
      </c>
      <c r="F34" s="93">
        <v>5859037</v>
      </c>
      <c r="G34" s="32"/>
      <c r="H34" s="39"/>
      <c r="I34" s="39"/>
      <c r="J34" s="39"/>
      <c r="K34" s="39"/>
      <c r="L34" s="38"/>
    </row>
    <row r="35" spans="1:16" s="2" customFormat="1" ht="13" x14ac:dyDescent="0.3">
      <c r="A35" s="1"/>
      <c r="F35" s="83"/>
    </row>
    <row r="36" spans="1:16" x14ac:dyDescent="0.25">
      <c r="A36" s="3"/>
      <c r="G36" s="19"/>
      <c r="H36" s="19"/>
      <c r="I36" s="19"/>
      <c r="J36" s="19"/>
      <c r="K36" s="19"/>
    </row>
    <row r="37" spans="1:16" ht="13" x14ac:dyDescent="0.3">
      <c r="C37" s="49" t="s">
        <v>11</v>
      </c>
      <c r="D37" s="50"/>
      <c r="E37" s="36"/>
      <c r="F37" s="36"/>
      <c r="G37" s="46"/>
      <c r="H37" s="36"/>
      <c r="I37" s="36"/>
      <c r="J37" s="36"/>
      <c r="K37" s="36"/>
      <c r="L37" s="46"/>
      <c r="M37" s="2"/>
    </row>
    <row r="38" spans="1:16" ht="22" customHeight="1" x14ac:dyDescent="0.3">
      <c r="C38" s="45"/>
      <c r="D38" s="51" t="s">
        <v>3</v>
      </c>
      <c r="E38" s="81">
        <v>2023</v>
      </c>
      <c r="F38" s="81">
        <v>2024</v>
      </c>
      <c r="G38" s="81">
        <v>2025</v>
      </c>
      <c r="H38" s="81">
        <v>2026</v>
      </c>
      <c r="I38" s="81">
        <v>2027</v>
      </c>
      <c r="J38" s="81">
        <v>2028</v>
      </c>
      <c r="K38" s="81">
        <v>2029</v>
      </c>
      <c r="L38" s="52" t="s">
        <v>4</v>
      </c>
      <c r="M38" s="2"/>
    </row>
    <row r="39" spans="1:16" ht="22" customHeight="1" x14ac:dyDescent="0.3">
      <c r="A39" s="2"/>
      <c r="C39" s="22"/>
      <c r="D39" s="53" t="s">
        <v>5</v>
      </c>
      <c r="E39" s="54" t="s">
        <v>8</v>
      </c>
      <c r="F39" s="54" t="s">
        <v>8</v>
      </c>
      <c r="G39" s="54" t="s">
        <v>8</v>
      </c>
      <c r="H39" s="55" t="s">
        <v>8</v>
      </c>
      <c r="I39" s="55" t="s">
        <v>8</v>
      </c>
      <c r="J39" s="55" t="s">
        <v>8</v>
      </c>
      <c r="K39" s="56" t="s">
        <v>8</v>
      </c>
      <c r="L39" s="27"/>
      <c r="N39" s="19"/>
    </row>
    <row r="40" spans="1:16" ht="22" customHeight="1" x14ac:dyDescent="0.3">
      <c r="B40" s="4"/>
      <c r="C40" s="57">
        <v>1</v>
      </c>
      <c r="D40" s="85" t="s">
        <v>27</v>
      </c>
      <c r="E40" s="43">
        <f>E41+E44</f>
        <v>191508.44</v>
      </c>
      <c r="F40" s="43">
        <f t="shared" ref="F40:L40" si="4">F41+F44</f>
        <v>569043.12</v>
      </c>
      <c r="G40" s="43">
        <f>G41+G44</f>
        <v>1355541</v>
      </c>
      <c r="H40" s="43">
        <f t="shared" si="4"/>
        <v>1389696.9</v>
      </c>
      <c r="I40" s="43">
        <f t="shared" si="4"/>
        <v>1071893.8999999999</v>
      </c>
      <c r="J40" s="43">
        <f t="shared" si="4"/>
        <v>804188.63120000006</v>
      </c>
      <c r="K40" s="58">
        <f t="shared" si="4"/>
        <v>477165.00199999998</v>
      </c>
      <c r="L40" s="43">
        <f t="shared" si="4"/>
        <v>5859036.9931999994</v>
      </c>
      <c r="M40" s="19"/>
    </row>
    <row r="41" spans="1:16" ht="22" customHeight="1" x14ac:dyDescent="0.3">
      <c r="B41" s="4"/>
      <c r="C41" s="57">
        <v>2</v>
      </c>
      <c r="D41" s="86" t="s">
        <v>28</v>
      </c>
      <c r="E41" s="43">
        <v>191508.44</v>
      </c>
      <c r="F41" s="58">
        <v>569043.12</v>
      </c>
      <c r="G41" s="43">
        <v>1355541</v>
      </c>
      <c r="H41" s="43">
        <v>1389696.9</v>
      </c>
      <c r="I41" s="43">
        <f>+I12</f>
        <v>1071893.8999999999</v>
      </c>
      <c r="J41" s="43">
        <f>+J12</f>
        <v>804188.63120000006</v>
      </c>
      <c r="K41" s="58">
        <f>+K12</f>
        <v>477165.00199999998</v>
      </c>
      <c r="L41" s="66">
        <f>SUM(E41:K41)</f>
        <v>5859036.9931999994</v>
      </c>
      <c r="M41" s="2"/>
      <c r="P41" s="19"/>
    </row>
    <row r="42" spans="1:16" ht="22" customHeight="1" x14ac:dyDescent="0.25">
      <c r="C42" s="33" t="s">
        <v>1</v>
      </c>
      <c r="D42" s="87" t="s">
        <v>29</v>
      </c>
      <c r="E42" s="59">
        <f>E41*70%</f>
        <v>134055.908</v>
      </c>
      <c r="F42" s="59">
        <f t="shared" ref="F42:L42" si="5">F41*70%</f>
        <v>398330.18399999995</v>
      </c>
      <c r="G42" s="59">
        <f>G41*70%</f>
        <v>948878.7</v>
      </c>
      <c r="H42" s="59">
        <f t="shared" si="5"/>
        <v>972787.82999999984</v>
      </c>
      <c r="I42" s="59">
        <f t="shared" si="5"/>
        <v>750325.72999999986</v>
      </c>
      <c r="J42" s="59">
        <f t="shared" si="5"/>
        <v>562932.04183999996</v>
      </c>
      <c r="K42" s="60">
        <f t="shared" si="5"/>
        <v>334015.50139999995</v>
      </c>
      <c r="L42" s="59">
        <f t="shared" si="5"/>
        <v>4101325.8952399995</v>
      </c>
    </row>
    <row r="43" spans="1:16" s="13" customFormat="1" ht="22" customHeight="1" x14ac:dyDescent="0.25">
      <c r="A43" s="1"/>
      <c r="B43" s="3"/>
      <c r="C43" s="33" t="s">
        <v>2</v>
      </c>
      <c r="D43" s="84" t="s">
        <v>30</v>
      </c>
      <c r="E43" s="59">
        <f>E41*30%</f>
        <v>57452.531999999999</v>
      </c>
      <c r="F43" s="59">
        <f t="shared" ref="F43:L43" si="6">F41*30%</f>
        <v>170712.93599999999</v>
      </c>
      <c r="G43" s="59">
        <f>G41*30%</f>
        <v>406662.3</v>
      </c>
      <c r="H43" s="59">
        <f t="shared" si="6"/>
        <v>416909.06999999995</v>
      </c>
      <c r="I43" s="59">
        <f t="shared" si="6"/>
        <v>321568.17</v>
      </c>
      <c r="J43" s="59">
        <f t="shared" si="6"/>
        <v>241256.58936000001</v>
      </c>
      <c r="K43" s="60">
        <f t="shared" si="6"/>
        <v>143149.5006</v>
      </c>
      <c r="L43" s="59">
        <f t="shared" si="6"/>
        <v>1757711.0979599997</v>
      </c>
      <c r="M43" s="1"/>
      <c r="P43" s="68"/>
    </row>
    <row r="44" spans="1:16" ht="22" customHeight="1" x14ac:dyDescent="0.3">
      <c r="B44" s="4"/>
      <c r="C44" s="61">
        <v>3</v>
      </c>
      <c r="D44" s="65" t="s">
        <v>31</v>
      </c>
      <c r="E44" s="43">
        <f>E45+E46</f>
        <v>0</v>
      </c>
      <c r="F44" s="43">
        <f t="shared" ref="F44:K44" si="7">F45+F46</f>
        <v>0</v>
      </c>
      <c r="G44" s="43">
        <f>G45+G46</f>
        <v>0</v>
      </c>
      <c r="H44" s="43">
        <f t="shared" si="7"/>
        <v>0</v>
      </c>
      <c r="I44" s="43">
        <f t="shared" si="7"/>
        <v>0</v>
      </c>
      <c r="J44" s="43">
        <f t="shared" si="7"/>
        <v>0</v>
      </c>
      <c r="K44" s="58">
        <f t="shared" si="7"/>
        <v>0</v>
      </c>
      <c r="L44" s="43">
        <f t="shared" ref="L44" si="8">L45+L46</f>
        <v>0</v>
      </c>
    </row>
    <row r="45" spans="1:16" ht="22" customHeight="1" x14ac:dyDescent="0.25">
      <c r="C45" s="62" t="s">
        <v>6</v>
      </c>
      <c r="D45" s="84" t="s">
        <v>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29">
        <v>0</v>
      </c>
      <c r="L45" s="47">
        <v>0</v>
      </c>
    </row>
    <row r="46" spans="1:16" ht="22" customHeight="1" x14ac:dyDescent="0.25">
      <c r="C46" s="62" t="s">
        <v>7</v>
      </c>
      <c r="D46" s="84" t="s">
        <v>32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29">
        <v>0</v>
      </c>
      <c r="L46" s="47">
        <v>0</v>
      </c>
    </row>
    <row r="47" spans="1:16" x14ac:dyDescent="0.25">
      <c r="A47" s="13"/>
      <c r="C47" s="45"/>
      <c r="D47" s="38"/>
      <c r="E47" s="36"/>
      <c r="F47" s="39"/>
      <c r="G47" s="39"/>
      <c r="H47" s="39"/>
      <c r="I47" s="39"/>
      <c r="J47" s="39"/>
      <c r="K47" s="39"/>
      <c r="L47" s="45"/>
    </row>
    <row r="48" spans="1:16" x14ac:dyDescent="0.25">
      <c r="C48" s="63" t="s">
        <v>34</v>
      </c>
      <c r="D48" s="63"/>
      <c r="E48" s="36"/>
      <c r="F48" s="39"/>
      <c r="G48" s="39"/>
      <c r="H48" s="39"/>
      <c r="I48" s="39"/>
      <c r="J48" s="39"/>
      <c r="K48" s="39"/>
      <c r="L48" s="45"/>
    </row>
    <row r="49" spans="1:13" x14ac:dyDescent="0.25">
      <c r="B49" s="12"/>
      <c r="C49" s="64"/>
      <c r="D49" s="64"/>
      <c r="E49" s="39"/>
      <c r="F49" s="39"/>
      <c r="G49" s="39"/>
      <c r="H49" s="39"/>
      <c r="I49" s="39"/>
      <c r="J49" s="39"/>
      <c r="K49" s="39"/>
      <c r="L49" s="45"/>
      <c r="M49" s="13"/>
    </row>
    <row r="50" spans="1:13" ht="20.149999999999999" customHeight="1" x14ac:dyDescent="0.3">
      <c r="B50" s="4"/>
      <c r="C50" s="65" t="s">
        <v>13</v>
      </c>
      <c r="D50" s="125" t="s">
        <v>14</v>
      </c>
      <c r="E50" s="79">
        <v>2023</v>
      </c>
      <c r="F50" s="79">
        <v>2024</v>
      </c>
      <c r="G50" s="79">
        <v>2025</v>
      </c>
      <c r="H50" s="79">
        <v>2026</v>
      </c>
      <c r="I50" s="124">
        <v>2027</v>
      </c>
      <c r="J50" s="82"/>
      <c r="K50" s="82"/>
      <c r="L50" s="80"/>
    </row>
    <row r="51" spans="1:13" ht="20.149999999999999" customHeight="1" x14ac:dyDescent="0.25">
      <c r="C51" s="33" t="s">
        <v>15</v>
      </c>
      <c r="D51" s="126" t="s">
        <v>37</v>
      </c>
      <c r="E51" s="47">
        <v>21594.12</v>
      </c>
      <c r="F51" s="21">
        <v>159012.97</v>
      </c>
      <c r="G51" s="21">
        <v>319392.90999999997</v>
      </c>
      <c r="H51" s="21"/>
      <c r="I51" s="21"/>
      <c r="J51" s="104"/>
      <c r="K51" s="39"/>
      <c r="L51" s="45"/>
    </row>
    <row r="52" spans="1:13" ht="20.149999999999999" customHeight="1" x14ac:dyDescent="0.25">
      <c r="C52" s="127" t="s">
        <v>38</v>
      </c>
      <c r="D52" s="126" t="s">
        <v>39</v>
      </c>
      <c r="E52" s="47">
        <v>41330.44</v>
      </c>
      <c r="F52" s="21">
        <v>64681.03</v>
      </c>
      <c r="G52" s="23">
        <v>93988.53</v>
      </c>
      <c r="H52" s="21"/>
      <c r="I52" s="21"/>
      <c r="J52" s="104"/>
      <c r="K52" s="39"/>
      <c r="L52" s="45"/>
    </row>
    <row r="53" spans="1:13" ht="20.149999999999999" customHeight="1" x14ac:dyDescent="0.25">
      <c r="C53" s="33" t="s">
        <v>24</v>
      </c>
      <c r="D53" s="126" t="s">
        <v>40</v>
      </c>
      <c r="E53" s="47">
        <v>26034.36</v>
      </c>
      <c r="F53" s="21">
        <v>49177.87</v>
      </c>
      <c r="G53" s="21">
        <v>82037.77</v>
      </c>
      <c r="H53" s="21"/>
      <c r="I53" s="21"/>
      <c r="J53" s="104"/>
      <c r="K53" s="39"/>
      <c r="L53" s="45"/>
    </row>
    <row r="54" spans="1:13" ht="20.149999999999999" customHeight="1" x14ac:dyDescent="0.25">
      <c r="C54" s="72">
        <v>4</v>
      </c>
      <c r="D54" s="126" t="s">
        <v>58</v>
      </c>
      <c r="E54" s="47">
        <v>11582.22</v>
      </c>
      <c r="F54" s="23">
        <v>71684.539999999994</v>
      </c>
      <c r="G54" s="23">
        <v>129693.24</v>
      </c>
      <c r="H54" s="23"/>
      <c r="I54" s="23"/>
      <c r="J54" s="104"/>
      <c r="K54" s="39"/>
      <c r="L54" s="45"/>
    </row>
    <row r="55" spans="1:13" ht="20.149999999999999" customHeight="1" x14ac:dyDescent="0.25">
      <c r="C55" s="72">
        <v>5</v>
      </c>
      <c r="D55" s="126" t="s">
        <v>61</v>
      </c>
      <c r="E55" s="47">
        <v>0</v>
      </c>
      <c r="F55" s="23">
        <v>52475.23</v>
      </c>
      <c r="G55" s="23">
        <v>58174.77</v>
      </c>
      <c r="H55" s="23"/>
      <c r="I55" s="23"/>
      <c r="J55" s="104"/>
      <c r="K55" s="39"/>
      <c r="L55" s="45"/>
    </row>
    <row r="56" spans="1:13" ht="20.149999999999999" customHeight="1" x14ac:dyDescent="0.25">
      <c r="C56" s="72">
        <v>6</v>
      </c>
      <c r="D56" s="126" t="s">
        <v>74</v>
      </c>
      <c r="E56" s="47">
        <v>0</v>
      </c>
      <c r="F56" s="96">
        <v>0</v>
      </c>
      <c r="G56" s="23">
        <v>115817</v>
      </c>
      <c r="H56" s="23">
        <v>137586</v>
      </c>
      <c r="I56" s="23"/>
      <c r="J56" s="104"/>
      <c r="K56" s="45"/>
      <c r="L56" s="45"/>
    </row>
    <row r="57" spans="1:13" ht="20.149999999999999" customHeight="1" x14ac:dyDescent="0.25">
      <c r="C57" s="128">
        <v>7</v>
      </c>
      <c r="D57" s="126" t="s">
        <v>75</v>
      </c>
      <c r="E57" s="47">
        <v>0</v>
      </c>
      <c r="F57" s="96">
        <v>8995.4699999999993</v>
      </c>
      <c r="G57" s="23">
        <v>148534.53</v>
      </c>
      <c r="H57" s="23">
        <v>146628</v>
      </c>
      <c r="I57" s="23"/>
      <c r="J57" s="104"/>
    </row>
    <row r="58" spans="1:13" ht="20.149999999999999" customHeight="1" x14ac:dyDescent="0.25">
      <c r="C58" s="128">
        <v>8</v>
      </c>
      <c r="D58" s="126" t="s">
        <v>76</v>
      </c>
      <c r="E58" s="47">
        <v>0</v>
      </c>
      <c r="F58" s="96">
        <v>0</v>
      </c>
      <c r="G58" s="23">
        <v>118640</v>
      </c>
      <c r="H58" s="23">
        <v>118770</v>
      </c>
      <c r="I58" s="23">
        <v>120270</v>
      </c>
      <c r="J58" s="104"/>
    </row>
    <row r="59" spans="1:13" x14ac:dyDescent="0.25">
      <c r="E59" s="36"/>
      <c r="F59" s="39"/>
      <c r="G59" s="39"/>
      <c r="H59" s="39"/>
    </row>
    <row r="62" spans="1:13" x14ac:dyDescent="0.25">
      <c r="A62" s="1" t="s">
        <v>12</v>
      </c>
      <c r="B62" s="1"/>
    </row>
    <row r="63" spans="1:13" x14ac:dyDescent="0.25">
      <c r="A63" s="1" t="s">
        <v>16</v>
      </c>
    </row>
    <row r="64" spans="1:13" x14ac:dyDescent="0.25">
      <c r="A64" s="1" t="s">
        <v>17</v>
      </c>
      <c r="E64" s="103"/>
      <c r="F64" s="19"/>
    </row>
    <row r="65" spans="1:11" x14ac:dyDescent="0.25">
      <c r="A65" s="1" t="s">
        <v>33</v>
      </c>
      <c r="J65" s="19"/>
      <c r="K65" s="19"/>
    </row>
    <row r="66" spans="1:11" ht="14.5" x14ac:dyDescent="0.25">
      <c r="A66" s="1" t="s">
        <v>23</v>
      </c>
    </row>
    <row r="67" spans="1:11" x14ac:dyDescent="0.25">
      <c r="J67" s="10"/>
    </row>
  </sheetData>
  <mergeCells count="13">
    <mergeCell ref="L10:L11"/>
    <mergeCell ref="G10:G11"/>
    <mergeCell ref="H10:H11"/>
    <mergeCell ref="I10:I11"/>
    <mergeCell ref="J10:J11"/>
    <mergeCell ref="K10:K11"/>
    <mergeCell ref="A10:A30"/>
    <mergeCell ref="C10:C11"/>
    <mergeCell ref="D10:D11"/>
    <mergeCell ref="F10:F11"/>
    <mergeCell ref="E10:E11"/>
    <mergeCell ref="B22:B30"/>
    <mergeCell ref="B17:B1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5F325-B508-40D8-A540-FDAF3BF81B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B81A1-6326-4926-AD24-60036A53CD76}">
  <ds:schemaRefs>
    <ds:schemaRef ds:uri="http://schemas.microsoft.com/office/2006/metadata/properties"/>
    <ds:schemaRef ds:uri="http://purl.org/dc/elements/1.1/"/>
    <ds:schemaRef ds:uri="http://purl.org/dc/dcmitype/"/>
    <ds:schemaRef ds:uri="0d81c65f-5842-43c9-a691-e445a40616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1e387ab-2cf3-47c1-961d-d9fa51046f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1CC5BE-B965-49AF-B9A2-312BE44A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1c65f-5842-43c9-a691-e445a40616d7"/>
    <ds:schemaRef ds:uri="51e387ab-2cf3-47c1-961d-d9fa51046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Katre Mägi</cp:lastModifiedBy>
  <cp:lastPrinted>2016-07-21T07:46:53Z</cp:lastPrinted>
  <dcterms:created xsi:type="dcterms:W3CDTF">2008-10-09T12:25:50Z</dcterms:created>
  <dcterms:modified xsi:type="dcterms:W3CDTF">2025-02-17T14:01:13Z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0x01010042479CD319D7BE4699FE88EEFEEE7C57</vt:lpwstr>
  </property>
</Properties>
</file>